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bby03/Desktop/"/>
    </mc:Choice>
  </mc:AlternateContent>
  <xr:revisionPtr revIDLastSave="0" documentId="13_ncr:11_{2887E44F-EB48-D04B-BFF1-416B134F2564}" xr6:coauthVersionLast="47" xr6:coauthVersionMax="47" xr10:uidLastSave="{00000000-0000-0000-0000-000000000000}"/>
  <bookViews>
    <workbookView xWindow="0" yWindow="480" windowWidth="28800" windowHeight="17520" tabRatio="865" xr2:uid="{00000000-000D-0000-FFFF-FFFF00000000}"/>
  </bookViews>
  <sheets>
    <sheet name="Book Design Estimating" sheetId="13" r:id="rId1"/>
    <sheet name="Cover Design Table" sheetId="9" r:id="rId2"/>
    <sheet name="Interior Design Table" sheetId="10" r:id="rId3"/>
    <sheet name="Designer Hourly Rates" sheetId="2" r:id="rId4"/>
    <sheet name="Production Hourly Rate" sheetId="8" r:id="rId5"/>
  </sheets>
  <definedNames>
    <definedName name="Lookup_Array_Cover">'Cover Design Table'!$A$1:$N$1</definedName>
    <definedName name="Menu_Additional_Interior_Time">'Interior Design Table'!$A$9:$A$11</definedName>
    <definedName name="Menu_Additional_Time">'Production Hourly Rate'!$A$2:$A$4</definedName>
    <definedName name="Menu_Cover_Aditional_Concept">'Cover Design Table'!$G$1:$I$1</definedName>
    <definedName name="Menu_Cover_Initial_Concept">'Cover Design Table'!$B$1:$D$1</definedName>
    <definedName name="Menu_Cover_Type">'Cover Design Table'!$A$1:$A$12</definedName>
    <definedName name="Menu_Freelance_Rate_Type">'Designer Hourly Rates'!$A$2:$A$12</definedName>
    <definedName name="Menu_Illustration_Type">'Cover Design Table'!$K$1:$M$1</definedName>
    <definedName name="Menu_Intelectual">'Cover Design Table'!$A$15:$A$19</definedName>
    <definedName name="Menu_Interior_Type">'Interior Design Table'!$A$2:$A$6</definedName>
    <definedName name="Menu_Production_Rate">'Production Hourly Rate'!$B$1:$E$1</definedName>
    <definedName name="Table_Array_Cover">'Cover Design Table'!$A$1:$N$12</definedName>
    <definedName name="Table_Array_Designer_Rates">'Designer Hourly Rates'!$A$1:$B$12</definedName>
    <definedName name="Table_Array_Interior">'Interior Design Table'!$A$1:$V$6</definedName>
    <definedName name="Table_Array_Production_Rate">'Production Hourly Rate'!$A$1:$E$4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3" i="13" l="1"/>
  <c r="I41" i="13"/>
  <c r="I23" i="13"/>
  <c r="F15" i="13"/>
  <c r="F14" i="13"/>
  <c r="F13" i="13"/>
  <c r="G13" i="13" s="1"/>
  <c r="H13" i="13"/>
  <c r="H11" i="13"/>
  <c r="C27" i="13"/>
  <c r="C28" i="13"/>
  <c r="C29" i="13" s="1"/>
  <c r="C30" i="13" s="1"/>
  <c r="C26" i="13"/>
  <c r="F11" i="13"/>
  <c r="G11" i="13" s="1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2" i="13"/>
  <c r="I21" i="13"/>
  <c r="I20" i="13"/>
  <c r="I19" i="13"/>
  <c r="I18" i="13"/>
  <c r="I17" i="13"/>
  <c r="I15" i="13"/>
  <c r="I14" i="13"/>
  <c r="C12" i="13"/>
  <c r="C13" i="13" s="1"/>
  <c r="C14" i="13" s="1"/>
  <c r="C15" i="13" s="1"/>
  <c r="D2" i="8"/>
  <c r="C3" i="8"/>
  <c r="D3" i="8"/>
  <c r="C4" i="8"/>
  <c r="D4" i="8"/>
  <c r="C2" i="8"/>
  <c r="I13" i="13" l="1"/>
  <c r="F12" i="13"/>
  <c r="I11" i="13"/>
  <c r="I12" i="13" l="1"/>
  <c r="I16" i="13"/>
</calcChain>
</file>

<file path=xl/sharedStrings.xml><?xml version="1.0" encoding="utf-8"?>
<sst xmlns="http://schemas.openxmlformats.org/spreadsheetml/2006/main" count="157" uniqueCount="131">
  <si>
    <t>Freelance Rates</t>
    <phoneticPr fontId="5" type="noConversion"/>
  </si>
  <si>
    <t>Web developer: UI</t>
    <phoneticPr fontId="5" type="noConversion"/>
  </si>
  <si>
    <t>Web designer</t>
    <phoneticPr fontId="5" type="noConversion"/>
  </si>
  <si>
    <t>Web producer</t>
    <phoneticPr fontId="5" type="noConversion"/>
  </si>
  <si>
    <t>Web programmer</t>
    <phoneticPr fontId="5" type="noConversion"/>
  </si>
  <si>
    <t>Content developer</t>
    <phoneticPr fontId="5" type="noConversion"/>
  </si>
  <si>
    <t>Figures from American Institute of Graphic Arts (AIGA) and excerpted from the AIGA/Aquent Survey of Design Salaries 2003</t>
    <phoneticPr fontId="5" type="noConversion"/>
  </si>
  <si>
    <t>Production rate - complex</t>
    <phoneticPr fontId="5" type="noConversion"/>
  </si>
  <si>
    <t>Production rate - very complex</t>
    <phoneticPr fontId="5" type="noConversion"/>
  </si>
  <si>
    <t>Production rate - simple</t>
    <phoneticPr fontId="5" type="noConversion"/>
  </si>
  <si>
    <t>Client Name</t>
    <phoneticPr fontId="5" type="noConversion"/>
  </si>
  <si>
    <t>Project Title</t>
    <phoneticPr fontId="5" type="noConversion"/>
  </si>
  <si>
    <t>Description</t>
    <phoneticPr fontId="5" type="noConversion"/>
  </si>
  <si>
    <t>Book width</t>
    <phoneticPr fontId="5" type="noConversion"/>
  </si>
  <si>
    <t>Book height</t>
    <phoneticPr fontId="5" type="noConversion"/>
  </si>
  <si>
    <t>Page count</t>
    <phoneticPr fontId="5" type="noConversion"/>
  </si>
  <si>
    <t>Production rate - average</t>
    <phoneticPr fontId="5" type="noConversion"/>
  </si>
  <si>
    <t>Designer</t>
    <phoneticPr fontId="5" type="noConversion"/>
  </si>
  <si>
    <t>Senior designer</t>
    <phoneticPr fontId="5" type="noConversion"/>
  </si>
  <si>
    <t>Creative director/designer</t>
    <phoneticPr fontId="5" type="noConversion"/>
  </si>
  <si>
    <t>Art director</t>
    <phoneticPr fontId="5" type="noConversion"/>
  </si>
  <si>
    <t>Print production artists</t>
    <phoneticPr fontId="5" type="noConversion"/>
  </si>
  <si>
    <t>Print production manager</t>
    <phoneticPr fontId="5" type="noConversion"/>
  </si>
  <si>
    <t>Layout comp</t>
    <phoneticPr fontId="5" type="noConversion"/>
  </si>
  <si>
    <t>Layout Tight</t>
    <phoneticPr fontId="5" type="noConversion"/>
  </si>
  <si>
    <t>Electronic Prepress</t>
    <phoneticPr fontId="5" type="noConversion"/>
  </si>
  <si>
    <t>Item</t>
  </si>
  <si>
    <t>Type</t>
  </si>
  <si>
    <t>Num./hrs</t>
  </si>
  <si>
    <t>Difficulty</t>
  </si>
  <si>
    <t>Table values</t>
  </si>
  <si>
    <t>Hours</t>
  </si>
  <si>
    <t>BHR</t>
  </si>
  <si>
    <t>Total</t>
  </si>
  <si>
    <t>COVER</t>
  </si>
  <si>
    <t>Cover Design (one concept)</t>
  </si>
  <si>
    <t>Mass market (PB)</t>
  </si>
  <si>
    <t>Complex initial concept</t>
  </si>
  <si>
    <t>Jacket Wrap Upcharge?</t>
  </si>
  <si>
    <t>Additional Concepts</t>
  </si>
  <si>
    <t>Complex additional concept (ea)</t>
  </si>
  <si>
    <t>Cover Illustrations</t>
  </si>
  <si>
    <t>Average Illustration (ea)</t>
  </si>
  <si>
    <t>Cover Illustrations (other)</t>
  </si>
  <si>
    <t>Intelectural Property Rights</t>
  </si>
  <si>
    <t>Additional design time</t>
  </si>
  <si>
    <t>Additional design time (other)</t>
  </si>
  <si>
    <t>Additional Production art time</t>
  </si>
  <si>
    <t>Additional Production art time (other)</t>
  </si>
  <si>
    <t>Cover Total</t>
  </si>
  <si>
    <t>INTERIOR</t>
  </si>
  <si>
    <t>Page Design (four sample pgs)</t>
  </si>
  <si>
    <t>Mass market</t>
  </si>
  <si>
    <t>Average design</t>
  </si>
  <si>
    <t>Interior Illustrations</t>
  </si>
  <si>
    <t>Simple Illustration - Quarter page/spot</t>
  </si>
  <si>
    <t>Interior Illustrations (other)</t>
  </si>
  <si>
    <t>Page Makeup</t>
  </si>
  <si>
    <t>Average page makeup (ea)</t>
  </si>
  <si>
    <t>Concept sketches (per sketch)</t>
  </si>
  <si>
    <t>Design prototype (per prototype)</t>
  </si>
  <si>
    <t>Interior Total</t>
  </si>
  <si>
    <t>Total Time</t>
  </si>
  <si>
    <t>TOTAL COST</t>
  </si>
  <si>
    <t>Average initial concept</t>
  </si>
  <si>
    <t>Simple initial concept</t>
  </si>
  <si>
    <t>Initial Concept BHR</t>
  </si>
  <si>
    <t>Average additional concept (ea)</t>
  </si>
  <si>
    <t>Simple additional concept (ea)</t>
  </si>
  <si>
    <t>Additional Concept BHR</t>
  </si>
  <si>
    <t>Complex Illustration (ea)</t>
  </si>
  <si>
    <t>Simple Illustration (ea)</t>
  </si>
  <si>
    <t>Illustration BHR</t>
  </si>
  <si>
    <t>Mass market (HC)</t>
  </si>
  <si>
    <t>Major trade (HC)</t>
  </si>
  <si>
    <t>Minor trade (HC)</t>
  </si>
  <si>
    <t>Textbook (HC)</t>
  </si>
  <si>
    <t>Young adult (HC)</t>
  </si>
  <si>
    <t>-------Paperback Cover Design-------</t>
  </si>
  <si>
    <t>Major trade (PB)</t>
  </si>
  <si>
    <t>Minor trade (PB)</t>
  </si>
  <si>
    <t>Textbook (PB)</t>
  </si>
  <si>
    <t>Young adult (PB)</t>
  </si>
  <si>
    <t>-------Intellectual Property Rights-------</t>
  </si>
  <si>
    <t>% added to fee</t>
  </si>
  <si>
    <t>Sale of original art</t>
  </si>
  <si>
    <t>Sale of stock art</t>
  </si>
  <si>
    <t>World publication rights</t>
  </si>
  <si>
    <t>Total copyright transfer</t>
  </si>
  <si>
    <t>Complex design</t>
  </si>
  <si>
    <t>Simple design</t>
  </si>
  <si>
    <t>Complex Illustration - spread</t>
  </si>
  <si>
    <t>Average Illustration - spread</t>
  </si>
  <si>
    <t>Simple Illustration - spread</t>
  </si>
  <si>
    <t>Complex Illustration - Full page</t>
  </si>
  <si>
    <t>Average Illustration - Full page</t>
  </si>
  <si>
    <t>Simple Illustration - Full page</t>
  </si>
  <si>
    <t>Complex Illustration - Half page</t>
  </si>
  <si>
    <t>Average Illustration - Half page</t>
  </si>
  <si>
    <t>Simple Illustration - Half page</t>
  </si>
  <si>
    <t>Complex Illustration - Quarter page/spot</t>
  </si>
  <si>
    <t>Average Illustration - Quarter page/spot</t>
  </si>
  <si>
    <t>Complex page makeup (ea)</t>
  </si>
  <si>
    <t>Simple page makeup (ea)</t>
  </si>
  <si>
    <t>Major trade</t>
  </si>
  <si>
    <t>Minor trade</t>
  </si>
  <si>
    <t>Textbook</t>
  </si>
  <si>
    <t>Young adult</t>
  </si>
  <si>
    <t>-------Additionals-------</t>
  </si>
  <si>
    <t>Complex (ea)</t>
  </si>
  <si>
    <t>Average (ea)</t>
  </si>
  <si>
    <t>Simple (ea)</t>
  </si>
  <si>
    <t>Red &amp; Blue borders = Conditional Formatting of cell (explained in class)</t>
  </si>
  <si>
    <t>Wrap around additional (% added to fee)</t>
  </si>
  <si>
    <t>Bold = Cell Tiles</t>
  </si>
  <si>
    <t>Green Cells = Input Cells</t>
  </si>
  <si>
    <t>Purple Cells = Drop Down Menu</t>
  </si>
  <si>
    <t>Yellow Cells = Calculated Cells</t>
  </si>
  <si>
    <t>and</t>
  </si>
  <si>
    <t>or</t>
  </si>
  <si>
    <t>not</t>
  </si>
  <si>
    <t>two</t>
  </si>
  <si>
    <t>Blue Cells = Lookups</t>
  </si>
  <si>
    <t>Peach Cells =  match ….</t>
  </si>
  <si>
    <t>Creative director/designer</t>
  </si>
  <si>
    <t>Layout Tight</t>
  </si>
  <si>
    <t>Production rate - average</t>
  </si>
  <si>
    <t>x</t>
  </si>
  <si>
    <t>check BHR</t>
  </si>
  <si>
    <t>check total</t>
  </si>
  <si>
    <t>make it turn blue because its not the same page count as the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</si>
</sst>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9">
    <font>
      <sz val="10"/>
      <name val="Verdana"/>
    </font>
    <font>
      <b/>
      <sz val="10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ptos Narrow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9" fontId="0" fillId="0" borderId="0" xfId="0" applyNumberFormat="1"/>
    <xf numFmtId="0" fontId="2" fillId="0" borderId="0" xfId="0" applyFont="1"/>
    <xf numFmtId="164" fontId="0" fillId="0" borderId="0" xfId="0" applyNumberFormat="1"/>
    <xf numFmtId="0" fontId="3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7" xfId="0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165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/>
    <xf numFmtId="0" fontId="0" fillId="0" borderId="9" xfId="0" applyBorder="1"/>
    <xf numFmtId="0" fontId="0" fillId="3" borderId="5" xfId="0" applyFill="1" applyBorder="1" applyProtection="1">
      <protection locked="0"/>
    </xf>
    <xf numFmtId="165" fontId="0" fillId="2" borderId="10" xfId="0" applyNumberFormat="1" applyFill="1" applyBorder="1"/>
    <xf numFmtId="165" fontId="7" fillId="2" borderId="10" xfId="0" applyNumberFormat="1" applyFont="1" applyFill="1" applyBorder="1"/>
    <xf numFmtId="164" fontId="0" fillId="2" borderId="7" xfId="0" applyNumberFormat="1" applyFill="1" applyBorder="1"/>
    <xf numFmtId="0" fontId="0" fillId="2" borderId="9" xfId="0" applyFill="1" applyBorder="1"/>
    <xf numFmtId="0" fontId="0" fillId="0" borderId="11" xfId="0" applyBorder="1"/>
    <xf numFmtId="0" fontId="0" fillId="0" borderId="12" xfId="0" applyBorder="1" applyProtection="1">
      <protection locked="0"/>
    </xf>
    <xf numFmtId="164" fontId="0" fillId="4" borderId="7" xfId="0" applyNumberFormat="1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2" xfId="0" applyBorder="1"/>
    <xf numFmtId="165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2" borderId="7" xfId="0" applyNumberFormat="1" applyFont="1" applyFill="1" applyBorder="1"/>
    <xf numFmtId="0" fontId="0" fillId="0" borderId="8" xfId="0" applyBorder="1"/>
    <xf numFmtId="0" fontId="0" fillId="0" borderId="13" xfId="0" applyBorder="1"/>
    <xf numFmtId="165" fontId="1" fillId="0" borderId="10" xfId="0" applyNumberFormat="1" applyFont="1" applyBorder="1"/>
    <xf numFmtId="164" fontId="1" fillId="0" borderId="10" xfId="0" applyNumberFormat="1" applyFont="1" applyBorder="1"/>
    <xf numFmtId="164" fontId="1" fillId="0" borderId="7" xfId="0" applyNumberFormat="1" applyFont="1" applyBorder="1"/>
    <xf numFmtId="0" fontId="0" fillId="0" borderId="7" xfId="0" applyBorder="1"/>
    <xf numFmtId="165" fontId="0" fillId="0" borderId="10" xfId="0" applyNumberFormat="1" applyBorder="1"/>
    <xf numFmtId="0" fontId="0" fillId="0" borderId="14" xfId="0" applyBorder="1"/>
    <xf numFmtId="165" fontId="1" fillId="0" borderId="7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0" fillId="0" borderId="10" xfId="0" applyBorder="1"/>
    <xf numFmtId="165" fontId="1" fillId="2" borderId="10" xfId="0" applyNumberFormat="1" applyFont="1" applyFill="1" applyBorder="1"/>
    <xf numFmtId="0" fontId="1" fillId="2" borderId="7" xfId="0" applyFont="1" applyFill="1" applyBorder="1"/>
    <xf numFmtId="164" fontId="1" fillId="0" borderId="7" xfId="0" applyNumberFormat="1" applyFont="1" applyBorder="1" applyAlignment="1">
      <alignment horizontal="center"/>
    </xf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2" borderId="7" xfId="0" applyFill="1" applyBorder="1"/>
    <xf numFmtId="165" fontId="0" fillId="2" borderId="7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164" fontId="1" fillId="0" borderId="7" xfId="0" applyNumberFormat="1" applyFont="1" applyBorder="1" applyAlignment="1">
      <alignment horizontal="center" wrapText="1"/>
    </xf>
    <xf numFmtId="164" fontId="1" fillId="2" borderId="7" xfId="0" applyNumberFormat="1" applyFont="1" applyFill="1" applyBorder="1" applyAlignment="1">
      <alignment horizontal="center" wrapText="1"/>
    </xf>
    <xf numFmtId="164" fontId="0" fillId="0" borderId="7" xfId="1" applyNumberFormat="1" applyFont="1" applyFill="1" applyBorder="1" applyAlignment="1">
      <alignment horizontal="center"/>
    </xf>
    <xf numFmtId="0" fontId="0" fillId="0" borderId="4" xfId="0" applyBorder="1"/>
    <xf numFmtId="0" fontId="1" fillId="0" borderId="0" xfId="0" applyFont="1"/>
    <xf numFmtId="165" fontId="0" fillId="0" borderId="7" xfId="0" applyNumberFormat="1" applyBorder="1" applyAlignment="1">
      <alignment horizontal="center"/>
    </xf>
    <xf numFmtId="0" fontId="0" fillId="5" borderId="9" xfId="0" applyFill="1" applyBorder="1" applyProtection="1">
      <protection locked="0"/>
    </xf>
    <xf numFmtId="0" fontId="0" fillId="5" borderId="6" xfId="0" applyFill="1" applyBorder="1" applyProtection="1">
      <protection locked="0"/>
    </xf>
    <xf numFmtId="165" fontId="0" fillId="6" borderId="10" xfId="0" applyNumberFormat="1" applyFill="1" applyBorder="1"/>
    <xf numFmtId="164" fontId="0" fillId="6" borderId="10" xfId="0" applyNumberFormat="1" applyFill="1" applyBorder="1"/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7" fillId="0" borderId="0" xfId="0" applyFont="1"/>
    <xf numFmtId="0" fontId="0" fillId="3" borderId="16" xfId="0" applyFill="1" applyBorder="1" applyProtection="1">
      <protection locked="0"/>
    </xf>
    <xf numFmtId="9" fontId="0" fillId="4" borderId="7" xfId="0" applyNumberFormat="1" applyFill="1" applyBorder="1" applyAlignment="1">
      <alignment horizontal="center"/>
    </xf>
    <xf numFmtId="164" fontId="1" fillId="4" borderId="7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164" fontId="0" fillId="0" borderId="15" xfId="0" applyNumberFormat="1" applyBorder="1" applyAlignment="1">
      <alignment horizontal="center"/>
    </xf>
    <xf numFmtId="0" fontId="4" fillId="0" borderId="0" xfId="0" applyFont="1" applyAlignment="1">
      <alignment wrapText="1"/>
    </xf>
    <xf numFmtId="0" fontId="8" fillId="0" borderId="0" xfId="0" applyFont="1"/>
    <xf numFmtId="0" fontId="8" fillId="7" borderId="0" xfId="0" applyFont="1" applyFill="1"/>
    <xf numFmtId="0" fontId="8" fillId="8" borderId="0" xfId="0" applyFont="1" applyFill="1"/>
    <xf numFmtId="0" fontId="8" fillId="9" borderId="0" xfId="0" applyFont="1" applyFill="1"/>
    <xf numFmtId="0" fontId="7" fillId="10" borderId="0" xfId="0" applyFont="1" applyFill="1"/>
    <xf numFmtId="165" fontId="7" fillId="6" borderId="10" xfId="0" quotePrefix="1" applyNumberFormat="1" applyFont="1" applyFill="1" applyBorder="1"/>
    <xf numFmtId="0" fontId="7" fillId="3" borderId="5" xfId="0" applyFont="1" applyFill="1" applyBorder="1" applyProtection="1">
      <protection locked="0"/>
    </xf>
    <xf numFmtId="164" fontId="7" fillId="6" borderId="10" xfId="0" quotePrefix="1" applyNumberFormat="1" applyFont="1" applyFill="1" applyBorder="1"/>
    <xf numFmtId="9" fontId="7" fillId="6" borderId="10" xfId="0" quotePrefix="1" applyNumberFormat="1" applyFont="1" applyFill="1" applyBorder="1"/>
    <xf numFmtId="0" fontId="7" fillId="0" borderId="0" xfId="0" quotePrefix="1" applyFont="1"/>
  </cellXfs>
  <cellStyles count="2">
    <cellStyle name="Currency" xfId="1" builtinId="4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u val="none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u val="none"/>
        <color theme="0"/>
      </font>
      <fill>
        <patternFill>
          <bgColor rgb="FFFF0000"/>
        </patternFill>
      </fill>
    </dxf>
    <dxf>
      <font>
        <color theme="4" tint="0.79998168889431442"/>
      </font>
      <fill>
        <patternFill>
          <bgColor theme="8"/>
        </patternFill>
      </fill>
    </dxf>
    <dxf>
      <font>
        <color rgb="FF9C0006"/>
      </font>
      <fill>
        <patternFill>
          <bgColor rgb="FFFFC7CE"/>
        </patternFill>
      </fill>
    </dxf>
    <dxf>
      <font>
        <u val="none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u val="none"/>
        <color theme="0"/>
      </font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workbookViewId="0">
      <selection activeCell="L19" sqref="L19"/>
    </sheetView>
  </sheetViews>
  <sheetFormatPr baseColWidth="10" defaultColWidth="11" defaultRowHeight="13"/>
  <cols>
    <col min="1" max="1" width="12.83203125" customWidth="1"/>
    <col min="2" max="2" width="33.33203125" customWidth="1"/>
    <col min="3" max="3" width="20" customWidth="1"/>
    <col min="4" max="4" width="7.5" customWidth="1"/>
    <col min="5" max="5" width="19.6640625" customWidth="1"/>
    <col min="6" max="6" width="14.5" customWidth="1"/>
    <col min="8" max="8" width="14.1640625" customWidth="1"/>
    <col min="9" max="9" width="13" customWidth="1"/>
  </cols>
  <sheetData>
    <row r="1" spans="1:11" ht="16">
      <c r="A1" s="10" t="s">
        <v>10</v>
      </c>
      <c r="B1" s="13"/>
      <c r="D1" s="72" t="s">
        <v>112</v>
      </c>
      <c r="E1" s="11"/>
      <c r="K1" s="82" t="s">
        <v>114</v>
      </c>
    </row>
    <row r="2" spans="1:11" ht="16">
      <c r="A2" s="10" t="s">
        <v>11</v>
      </c>
      <c r="B2" s="13"/>
      <c r="E2" s="11"/>
      <c r="F2" s="72"/>
      <c r="K2" s="83" t="s">
        <v>117</v>
      </c>
    </row>
    <row r="3" spans="1:11" ht="16">
      <c r="A3" s="10" t="s">
        <v>12</v>
      </c>
      <c r="B3" s="77"/>
      <c r="E3" s="11"/>
      <c r="K3" s="84" t="s">
        <v>115</v>
      </c>
    </row>
    <row r="4" spans="1:11" ht="16">
      <c r="A4" s="10"/>
      <c r="B4" s="78"/>
      <c r="E4" s="11"/>
      <c r="K4" s="85" t="s">
        <v>116</v>
      </c>
    </row>
    <row r="5" spans="1:11">
      <c r="A5" s="10"/>
      <c r="B5" s="79"/>
      <c r="E5" s="12"/>
      <c r="K5" s="86" t="s">
        <v>122</v>
      </c>
    </row>
    <row r="6" spans="1:11">
      <c r="A6" s="10" t="s">
        <v>13</v>
      </c>
      <c r="B6" s="13"/>
      <c r="K6" s="72" t="s">
        <v>123</v>
      </c>
    </row>
    <row r="7" spans="1:11">
      <c r="A7" s="10" t="s">
        <v>14</v>
      </c>
      <c r="B7" s="13"/>
      <c r="K7" s="72" t="s">
        <v>118</v>
      </c>
    </row>
    <row r="8" spans="1:11">
      <c r="A8" s="10" t="s">
        <v>15</v>
      </c>
      <c r="B8" s="13">
        <v>8</v>
      </c>
      <c r="K8" s="72" t="s">
        <v>119</v>
      </c>
    </row>
    <row r="9" spans="1:11">
      <c r="C9" s="72"/>
      <c r="K9" s="72" t="s">
        <v>120</v>
      </c>
    </row>
    <row r="10" spans="1:11" s="9" customFormat="1" ht="30" customHeight="1">
      <c r="A10" s="16"/>
      <c r="B10" s="17" t="s">
        <v>26</v>
      </c>
      <c r="C10" s="18" t="s">
        <v>27</v>
      </c>
      <c r="D10" s="18" t="s">
        <v>28</v>
      </c>
      <c r="E10" s="18" t="s">
        <v>29</v>
      </c>
      <c r="F10" s="19" t="s">
        <v>30</v>
      </c>
      <c r="G10" s="19" t="s">
        <v>31</v>
      </c>
      <c r="H10" s="20" t="s">
        <v>32</v>
      </c>
      <c r="I10" s="20" t="s">
        <v>33</v>
      </c>
    </row>
    <row r="11" spans="1:11">
      <c r="A11" s="21" t="s">
        <v>34</v>
      </c>
      <c r="B11" s="22" t="s">
        <v>35</v>
      </c>
      <c r="C11" s="66" t="s">
        <v>79</v>
      </c>
      <c r="D11" s="88">
        <v>2</v>
      </c>
      <c r="E11" s="67" t="s">
        <v>64</v>
      </c>
      <c r="F11" s="87">
        <f>IFERROR(VLOOKUP(C11,Table_Array_Cover,MATCH(E11,Lookup_Array_Cover,0),FALSE),"error")</f>
        <v>21.8</v>
      </c>
      <c r="G11" s="25">
        <f>IFERROR(D11*F11,"error")</f>
        <v>43.6</v>
      </c>
      <c r="H11" s="89">
        <f>IFERROR(VLOOKUP(C11,Table_Array_Cover,6,FALSE),"error")</f>
        <v>85</v>
      </c>
      <c r="I11" s="26">
        <f>G11*H11</f>
        <v>3706</v>
      </c>
    </row>
    <row r="12" spans="1:11">
      <c r="A12" s="21"/>
      <c r="B12" s="22" t="s">
        <v>38</v>
      </c>
      <c r="C12" s="27" t="str">
        <f>C11</f>
        <v>Major trade (PB)</v>
      </c>
      <c r="D12" s="88">
        <v>1</v>
      </c>
      <c r="E12" s="28"/>
      <c r="F12" s="90">
        <f>IFERROR(VLOOKUP(C12,Table_Array_Cover,5,FALSE),"error")</f>
        <v>1</v>
      </c>
      <c r="G12" s="29"/>
      <c r="H12" s="29"/>
      <c r="I12" s="30">
        <f>IFERROR(I11*F12*D12,0)</f>
        <v>3706</v>
      </c>
      <c r="J12" s="72"/>
    </row>
    <row r="13" spans="1:11">
      <c r="A13" s="21"/>
      <c r="B13" s="22" t="s">
        <v>39</v>
      </c>
      <c r="C13" s="27" t="str">
        <f t="shared" ref="C13:C15" si="0">C12</f>
        <v>Major trade (PB)</v>
      </c>
      <c r="D13" s="88">
        <v>4</v>
      </c>
      <c r="E13" s="67" t="s">
        <v>67</v>
      </c>
      <c r="F13" s="87">
        <f>IFERROR(VLOOKUP(C13,Table_Array_Cover,MATCH(E13,Lookup_Array_Cover,0),FALSE),"error")</f>
        <v>6.2</v>
      </c>
      <c r="G13" s="25">
        <f>IFERROR(D13*F13,"error")</f>
        <v>24.8</v>
      </c>
      <c r="H13" s="69">
        <f>IFERROR(VLOOKUP(C11,Table_Array_Cover,6,FALSE),"error")</f>
        <v>85</v>
      </c>
      <c r="I13" s="26">
        <f t="shared" ref="I13:I15" si="1">G13*H13</f>
        <v>2108</v>
      </c>
      <c r="J13" s="91" t="s">
        <v>128</v>
      </c>
    </row>
    <row r="14" spans="1:11">
      <c r="A14" s="21"/>
      <c r="B14" s="22" t="s">
        <v>41</v>
      </c>
      <c r="C14" s="27" t="str">
        <f t="shared" si="0"/>
        <v>Major trade (PB)</v>
      </c>
      <c r="D14" s="88">
        <v>2</v>
      </c>
      <c r="E14" s="67" t="s">
        <v>42</v>
      </c>
      <c r="F14" s="87">
        <f>IFERROR(VLOOKUP(C14,Table_Array_Cover,MATCH(E14,Lookup_Array_Cover,0),FALSE),"error")</f>
        <v>6.4</v>
      </c>
      <c r="G14" s="25"/>
      <c r="H14" s="69"/>
      <c r="I14" s="26">
        <f t="shared" si="1"/>
        <v>0</v>
      </c>
    </row>
    <row r="15" spans="1:11">
      <c r="A15" s="21"/>
      <c r="B15" s="22" t="s">
        <v>43</v>
      </c>
      <c r="C15" s="27" t="str">
        <f t="shared" si="0"/>
        <v>Major trade (PB)</v>
      </c>
      <c r="D15" s="88" t="s">
        <v>121</v>
      </c>
      <c r="E15" s="67" t="s">
        <v>42</v>
      </c>
      <c r="F15" s="87">
        <f>IFERROR(VLOOKUP(C15,Table_Array_Cover,MATCH(E15,Lookup_Array_Cover,0),FALSE),"error")</f>
        <v>6.4</v>
      </c>
      <c r="G15" s="25"/>
      <c r="H15" s="69"/>
      <c r="I15" s="26">
        <f t="shared" si="1"/>
        <v>0</v>
      </c>
    </row>
    <row r="16" spans="1:11">
      <c r="A16" s="21"/>
      <c r="B16" s="22" t="s">
        <v>44</v>
      </c>
      <c r="C16" s="66" t="s">
        <v>88</v>
      </c>
      <c r="D16" s="88">
        <v>1</v>
      </c>
      <c r="E16" s="29"/>
      <c r="F16" s="68"/>
      <c r="G16" s="29"/>
      <c r="H16" s="29"/>
      <c r="I16" s="30">
        <f>IFERROR(SUM(I11:I15)*F16*D16,0)</f>
        <v>0</v>
      </c>
      <c r="J16" s="72" t="s">
        <v>129</v>
      </c>
    </row>
    <row r="17" spans="1:10">
      <c r="A17" s="21"/>
      <c r="B17" s="22" t="s">
        <v>45</v>
      </c>
      <c r="C17" s="66" t="s">
        <v>124</v>
      </c>
      <c r="D17" s="88">
        <v>4</v>
      </c>
      <c r="E17" s="29"/>
      <c r="F17" s="29"/>
      <c r="G17" s="25"/>
      <c r="H17" s="69"/>
      <c r="I17" s="26">
        <f t="shared" ref="I17:I23" si="2">G17*H17</f>
        <v>0</v>
      </c>
    </row>
    <row r="18" spans="1:10">
      <c r="A18" s="21"/>
      <c r="B18" s="22" t="s">
        <v>46</v>
      </c>
      <c r="C18" s="66"/>
      <c r="D18" s="88"/>
      <c r="E18" s="33"/>
      <c r="F18" s="33"/>
      <c r="G18" s="25"/>
      <c r="H18" s="69"/>
      <c r="I18" s="26">
        <f t="shared" si="2"/>
        <v>0</v>
      </c>
    </row>
    <row r="19" spans="1:10">
      <c r="A19" s="21"/>
      <c r="B19" s="22" t="s">
        <v>46</v>
      </c>
      <c r="C19" s="66"/>
      <c r="D19" s="88"/>
      <c r="E19" s="71"/>
      <c r="F19" s="70"/>
      <c r="G19" s="25"/>
      <c r="H19" s="69"/>
      <c r="I19" s="26">
        <f t="shared" si="2"/>
        <v>0</v>
      </c>
    </row>
    <row r="20" spans="1:10">
      <c r="A20" s="21"/>
      <c r="B20" s="22" t="s">
        <v>47</v>
      </c>
      <c r="C20" s="66" t="s">
        <v>125</v>
      </c>
      <c r="D20" s="88">
        <v>2</v>
      </c>
      <c r="E20" s="67" t="s">
        <v>126</v>
      </c>
      <c r="F20" s="70"/>
      <c r="G20" s="25"/>
      <c r="H20" s="69"/>
      <c r="I20" s="26">
        <f t="shared" si="2"/>
        <v>0</v>
      </c>
    </row>
    <row r="21" spans="1:10">
      <c r="A21" s="21"/>
      <c r="B21" s="22" t="s">
        <v>48</v>
      </c>
      <c r="C21" s="66"/>
      <c r="D21" s="88"/>
      <c r="E21" s="67"/>
      <c r="F21" s="33"/>
      <c r="G21" s="25"/>
      <c r="H21" s="69"/>
      <c r="I21" s="26">
        <f t="shared" si="2"/>
        <v>0</v>
      </c>
    </row>
    <row r="22" spans="1:10">
      <c r="A22" s="21"/>
      <c r="B22" s="22" t="s">
        <v>48</v>
      </c>
      <c r="C22" s="66"/>
      <c r="D22" s="88"/>
      <c r="E22" s="67"/>
      <c r="F22" s="34"/>
      <c r="G22" s="25"/>
      <c r="H22" s="69"/>
      <c r="I22" s="26">
        <f t="shared" si="2"/>
        <v>0</v>
      </c>
    </row>
    <row r="23" spans="1:10">
      <c r="A23" s="21"/>
      <c r="B23" s="22"/>
      <c r="C23" s="22"/>
      <c r="D23" s="14"/>
      <c r="E23" s="35"/>
      <c r="F23" s="36" t="s">
        <v>49</v>
      </c>
      <c r="G23" s="36"/>
      <c r="H23" s="37"/>
      <c r="I23" s="26">
        <f>SUM(I11:I22)</f>
        <v>9520</v>
      </c>
    </row>
    <row r="24" spans="1:10">
      <c r="A24" s="21"/>
      <c r="B24" s="22"/>
      <c r="C24" s="22"/>
      <c r="D24" s="39"/>
      <c r="E24" s="40"/>
      <c r="F24" s="41"/>
      <c r="G24" s="41"/>
      <c r="H24" s="42"/>
      <c r="I24" s="43"/>
    </row>
    <row r="25" spans="1:10">
      <c r="A25" s="21" t="s">
        <v>50</v>
      </c>
      <c r="B25" s="22" t="s">
        <v>51</v>
      </c>
      <c r="C25" s="66" t="s">
        <v>104</v>
      </c>
      <c r="D25" s="23">
        <v>3</v>
      </c>
      <c r="E25" s="67"/>
      <c r="F25" s="87"/>
      <c r="G25" s="25"/>
      <c r="H25" s="69"/>
      <c r="I25" s="26">
        <f t="shared" ref="I25:J41" si="3">G25*H25</f>
        <v>0</v>
      </c>
    </row>
    <row r="26" spans="1:10">
      <c r="A26" s="44"/>
      <c r="B26" s="22" t="s">
        <v>54</v>
      </c>
      <c r="C26" s="27" t="str">
        <f>C25</f>
        <v>Major trade</v>
      </c>
      <c r="D26" s="15"/>
      <c r="E26" s="67"/>
      <c r="F26" s="68"/>
      <c r="G26" s="25"/>
      <c r="H26" s="69"/>
      <c r="I26" s="26">
        <f t="shared" si="3"/>
        <v>0</v>
      </c>
    </row>
    <row r="27" spans="1:10">
      <c r="A27" s="44"/>
      <c r="B27" s="22" t="s">
        <v>56</v>
      </c>
      <c r="C27" s="27" t="str">
        <f t="shared" ref="C27:C30" si="4">C26</f>
        <v>Major trade</v>
      </c>
      <c r="D27" s="31"/>
      <c r="E27" s="67"/>
      <c r="F27" s="68"/>
      <c r="G27" s="25"/>
      <c r="H27" s="69"/>
      <c r="I27" s="26">
        <f t="shared" si="3"/>
        <v>0</v>
      </c>
    </row>
    <row r="28" spans="1:10">
      <c r="A28" s="44"/>
      <c r="B28" s="22" t="s">
        <v>56</v>
      </c>
      <c r="C28" s="27" t="str">
        <f t="shared" si="4"/>
        <v>Major trade</v>
      </c>
      <c r="D28" s="31"/>
      <c r="E28" s="67"/>
      <c r="F28" s="68"/>
      <c r="G28" s="25"/>
      <c r="H28" s="69"/>
      <c r="I28" s="26">
        <f t="shared" si="3"/>
        <v>0</v>
      </c>
    </row>
    <row r="29" spans="1:10" ht="14" thickBot="1">
      <c r="A29" s="44"/>
      <c r="B29" s="22" t="s">
        <v>56</v>
      </c>
      <c r="C29" s="27" t="str">
        <f t="shared" si="4"/>
        <v>Major trade</v>
      </c>
      <c r="D29" s="32"/>
      <c r="E29" s="67"/>
      <c r="F29" s="68"/>
      <c r="G29" s="25"/>
      <c r="H29" s="69"/>
      <c r="I29" s="26">
        <f t="shared" si="3"/>
        <v>0</v>
      </c>
    </row>
    <row r="30" spans="1:10" ht="14" thickBot="1">
      <c r="A30" s="44"/>
      <c r="B30" s="22" t="s">
        <v>57</v>
      </c>
      <c r="C30" s="27" t="str">
        <f t="shared" si="4"/>
        <v>Major trade</v>
      </c>
      <c r="D30" s="73">
        <v>5</v>
      </c>
      <c r="E30" s="67"/>
      <c r="F30" s="68"/>
      <c r="G30" s="25"/>
      <c r="H30" s="69"/>
      <c r="I30" s="26">
        <f t="shared" si="3"/>
        <v>0</v>
      </c>
      <c r="J30" s="72" t="s">
        <v>130</v>
      </c>
    </row>
    <row r="31" spans="1:10">
      <c r="A31" s="44"/>
      <c r="B31" s="22" t="s">
        <v>59</v>
      </c>
      <c r="C31" s="70"/>
      <c r="D31" s="15">
        <v>1</v>
      </c>
      <c r="E31" s="67"/>
      <c r="F31" s="68"/>
      <c r="G31" s="25"/>
      <c r="H31" s="69"/>
      <c r="I31" s="26">
        <f t="shared" si="3"/>
        <v>0</v>
      </c>
    </row>
    <row r="32" spans="1:10">
      <c r="A32" s="44"/>
      <c r="B32" s="22" t="s">
        <v>60</v>
      </c>
      <c r="C32" s="70"/>
      <c r="D32" s="32">
        <v>1</v>
      </c>
      <c r="E32" s="67"/>
      <c r="F32" s="68"/>
      <c r="G32" s="25"/>
      <c r="H32" s="69"/>
      <c r="I32" s="26">
        <f t="shared" si="3"/>
        <v>0</v>
      </c>
    </row>
    <row r="33" spans="1:9">
      <c r="A33" s="44"/>
      <c r="B33" s="22" t="s">
        <v>45</v>
      </c>
      <c r="C33" s="66"/>
      <c r="D33" s="23"/>
      <c r="E33" s="29"/>
      <c r="F33" s="45"/>
      <c r="G33" s="25"/>
      <c r="H33" s="69"/>
      <c r="I33" s="26">
        <f t="shared" si="3"/>
        <v>0</v>
      </c>
    </row>
    <row r="34" spans="1:9">
      <c r="A34" s="44"/>
      <c r="B34" s="22" t="s">
        <v>46</v>
      </c>
      <c r="C34" s="66"/>
      <c r="D34" s="23"/>
      <c r="E34" s="33"/>
      <c r="F34" s="45"/>
      <c r="G34" s="25"/>
      <c r="H34" s="69"/>
      <c r="I34" s="26">
        <f t="shared" si="3"/>
        <v>0</v>
      </c>
    </row>
    <row r="35" spans="1:9">
      <c r="A35" s="44"/>
      <c r="B35" s="22" t="s">
        <v>46</v>
      </c>
      <c r="C35" s="66"/>
      <c r="D35" s="23"/>
      <c r="E35" s="34"/>
      <c r="F35" s="45"/>
      <c r="G35" s="25"/>
      <c r="H35" s="69"/>
      <c r="I35" s="26">
        <f t="shared" si="3"/>
        <v>0</v>
      </c>
    </row>
    <row r="36" spans="1:9">
      <c r="A36" s="44"/>
      <c r="B36" s="22" t="s">
        <v>46</v>
      </c>
      <c r="C36" s="66"/>
      <c r="D36" s="23"/>
      <c r="E36" s="33"/>
      <c r="F36" s="45"/>
      <c r="G36" s="25"/>
      <c r="H36" s="69"/>
      <c r="I36" s="26">
        <f t="shared" si="3"/>
        <v>0</v>
      </c>
    </row>
    <row r="37" spans="1:9">
      <c r="A37" s="44"/>
      <c r="B37" s="22" t="s">
        <v>46</v>
      </c>
      <c r="C37" s="66"/>
      <c r="D37" s="23"/>
      <c r="E37" s="34"/>
      <c r="F37" s="45"/>
      <c r="G37" s="25"/>
      <c r="H37" s="69"/>
      <c r="I37" s="26">
        <f t="shared" si="3"/>
        <v>0</v>
      </c>
    </row>
    <row r="38" spans="1:9">
      <c r="A38" s="44"/>
      <c r="B38" s="22" t="s">
        <v>47</v>
      </c>
      <c r="C38" s="66" t="s">
        <v>125</v>
      </c>
      <c r="D38" s="23">
        <v>2</v>
      </c>
      <c r="E38" s="67"/>
      <c r="F38" s="45"/>
      <c r="G38" s="24"/>
      <c r="H38" s="69"/>
      <c r="I38" s="26">
        <f t="shared" si="3"/>
        <v>0</v>
      </c>
    </row>
    <row r="39" spans="1:9">
      <c r="A39" s="44"/>
      <c r="B39" s="22" t="s">
        <v>48</v>
      </c>
      <c r="C39" s="66"/>
      <c r="D39" s="23"/>
      <c r="E39" s="67"/>
      <c r="F39" s="45"/>
      <c r="G39" s="24"/>
      <c r="H39" s="69"/>
      <c r="I39" s="26">
        <f t="shared" si="3"/>
        <v>0</v>
      </c>
    </row>
    <row r="40" spans="1:9">
      <c r="A40" s="44"/>
      <c r="B40" s="22" t="s">
        <v>48</v>
      </c>
      <c r="C40" s="66"/>
      <c r="D40" s="23"/>
      <c r="E40" s="67"/>
      <c r="F40" s="45"/>
      <c r="G40" s="24"/>
      <c r="H40" s="69"/>
      <c r="I40" s="26">
        <f t="shared" si="3"/>
        <v>0</v>
      </c>
    </row>
    <row r="41" spans="1:9">
      <c r="A41" s="44"/>
      <c r="B41" s="44"/>
      <c r="C41" s="46"/>
      <c r="D41" s="46"/>
      <c r="E41" s="35"/>
      <c r="F41" s="47" t="s">
        <v>61</v>
      </c>
      <c r="G41" s="47"/>
      <c r="H41" s="48"/>
      <c r="I41" s="26">
        <f>SUM(I25:I40)</f>
        <v>0</v>
      </c>
    </row>
    <row r="42" spans="1:9">
      <c r="A42" s="44"/>
      <c r="B42" s="44"/>
      <c r="C42" s="22"/>
      <c r="D42" s="14"/>
      <c r="E42" s="49"/>
      <c r="F42" s="47"/>
      <c r="G42" s="47"/>
      <c r="H42" s="48"/>
      <c r="I42" s="43"/>
    </row>
    <row r="43" spans="1:9">
      <c r="A43" s="44"/>
      <c r="B43" s="44"/>
      <c r="C43" s="44"/>
      <c r="D43" s="44"/>
      <c r="E43" s="29"/>
      <c r="F43" s="47" t="s">
        <v>62</v>
      </c>
      <c r="G43" s="50"/>
      <c r="H43" s="48" t="s">
        <v>63</v>
      </c>
      <c r="I43" s="38">
        <f>I23+I41</f>
        <v>9520</v>
      </c>
    </row>
    <row r="44" spans="1:9">
      <c r="F44" s="4"/>
      <c r="G44" s="4"/>
    </row>
    <row r="45" spans="1:9">
      <c r="F45" s="4"/>
      <c r="G45" s="4"/>
    </row>
    <row r="46" spans="1:9">
      <c r="F46" s="4"/>
      <c r="G46" s="4"/>
    </row>
    <row r="47" spans="1:9">
      <c r="F47" s="4"/>
      <c r="G47" s="4"/>
    </row>
    <row r="48" spans="1:9">
      <c r="F48" s="4"/>
      <c r="G48" s="4"/>
    </row>
    <row r="49" spans="6:7">
      <c r="F49" s="4"/>
      <c r="G49" s="4"/>
    </row>
    <row r="50" spans="6:7">
      <c r="F50" s="4"/>
      <c r="G50" s="4"/>
    </row>
    <row r="51" spans="6:7">
      <c r="F51" s="4"/>
      <c r="G51" s="4"/>
    </row>
    <row r="52" spans="6:7">
      <c r="F52" s="4"/>
      <c r="G52" s="4"/>
    </row>
    <row r="53" spans="6:7">
      <c r="F53" s="4"/>
      <c r="G53" s="4"/>
    </row>
    <row r="54" spans="6:7">
      <c r="F54" s="4"/>
      <c r="G54" s="4"/>
    </row>
    <row r="55" spans="6:7">
      <c r="F55" s="4"/>
      <c r="G55" s="4"/>
    </row>
    <row r="56" spans="6:7">
      <c r="F56" s="4"/>
      <c r="G56" s="4"/>
    </row>
    <row r="57" spans="6:7">
      <c r="F57" s="4"/>
      <c r="G57" s="4"/>
    </row>
    <row r="58" spans="6:7">
      <c r="F58" s="4"/>
      <c r="G58" s="4"/>
    </row>
    <row r="59" spans="6:7">
      <c r="F59" s="4"/>
      <c r="G59" s="4"/>
    </row>
    <row r="60" spans="6:7">
      <c r="F60" s="4"/>
      <c r="G60" s="4"/>
    </row>
    <row r="61" spans="6:7">
      <c r="F61" s="4"/>
      <c r="G61" s="4"/>
    </row>
    <row r="62" spans="6:7">
      <c r="F62" s="4"/>
      <c r="G62" s="4"/>
    </row>
    <row r="63" spans="6:7">
      <c r="F63" s="4"/>
      <c r="G63" s="4"/>
    </row>
    <row r="64" spans="6:7">
      <c r="F64" s="4"/>
      <c r="G64" s="4"/>
    </row>
    <row r="65" spans="6:7">
      <c r="F65" s="4"/>
      <c r="G65" s="4"/>
    </row>
    <row r="66" spans="6:7">
      <c r="F66" s="4"/>
      <c r="G66" s="4"/>
    </row>
  </sheetData>
  <mergeCells count="1">
    <mergeCell ref="B3:B5"/>
  </mergeCells>
  <phoneticPr fontId="5" type="noConversion"/>
  <conditionalFormatting sqref="C11">
    <cfRule type="expression" dxfId="14" priority="9">
      <formula>AND(ISBLANK(C11),OR(ISNUMBER(D11),ISTEXT(E11)))</formula>
    </cfRule>
  </conditionalFormatting>
  <conditionalFormatting sqref="D11:D22">
    <cfRule type="expression" dxfId="13" priority="7" stopIfTrue="1">
      <formula>AND(NOT(ISNUMBER(D11)),OR(ISTEXT(C11),ISTEXT(E11)))</formula>
    </cfRule>
  </conditionalFormatting>
  <conditionalFormatting sqref="E11">
    <cfRule type="expression" dxfId="12" priority="6">
      <formula>AND(ISBLANK(E11),OR(ISNUMBER(D11),ISTEXT(C11)))</formula>
    </cfRule>
  </conditionalFormatting>
  <conditionalFormatting sqref="E38:E40 E25:E32 E20:E22 E13:E15">
    <cfRule type="expression" dxfId="11" priority="4">
      <formula>AND(ISBLANK(E13),OR(ISNUMBER(D13),ISTEXT(C13)))</formula>
    </cfRule>
  </conditionalFormatting>
  <conditionalFormatting sqref="C25 C16:C22 C33:C40">
    <cfRule type="expression" dxfId="9" priority="3">
      <formula>AND(ISBLANK(C16),OR(ISNUMBER(D16),ISTEXT(E16)))</formula>
    </cfRule>
  </conditionalFormatting>
  <conditionalFormatting sqref="D30">
    <cfRule type="cellIs" dxfId="8" priority="1" stopIfTrue="1" operator="equal">
      <formula>$B$8</formula>
    </cfRule>
  </conditionalFormatting>
  <dataValidations count="10">
    <dataValidation type="list" allowBlank="1" showInputMessage="1" showErrorMessage="1" sqref="C11" xr:uid="{5E03EF2F-5C89-A149-9C6A-548D1774106D}">
      <formula1>Menu_Cover_Type</formula1>
    </dataValidation>
    <dataValidation type="list" allowBlank="1" showInputMessage="1" showErrorMessage="1" sqref="E11" xr:uid="{E66FD833-F4A7-2945-9B69-E5F5E025606F}">
      <formula1>Menu_Cover_Initial_Concept</formula1>
    </dataValidation>
    <dataValidation type="list" allowBlank="1" showInputMessage="1" showErrorMessage="1" sqref="E13" xr:uid="{04C843AD-CAEC-3548-8AA8-65CBEDC33615}">
      <formula1>Menu_Cover_Aditional_Concept</formula1>
    </dataValidation>
    <dataValidation type="list" allowBlank="1" showInputMessage="1" showErrorMessage="1" sqref="C16" xr:uid="{75917254-F703-794C-A847-D2589742E63E}">
      <formula1>Menu_Intelectual</formula1>
    </dataValidation>
    <dataValidation type="list" allowBlank="1" showInputMessage="1" showErrorMessage="1" sqref="C17:C19" xr:uid="{742E0B61-2B27-F041-80D8-20AD8C0D9B1A}">
      <formula1>Menu_Freelance_Rate_Type</formula1>
    </dataValidation>
    <dataValidation type="list" allowBlank="1" showInputMessage="1" showErrorMessage="1" sqref="C20:C22 C38" xr:uid="{A55F30E9-834C-4740-A379-A7EF87DAF084}">
      <formula1>Menu_Additional_Time</formula1>
    </dataValidation>
    <dataValidation type="list" allowBlank="1" showInputMessage="1" showErrorMessage="1" sqref="C25" xr:uid="{6C72E293-F9BD-1242-8C38-7117E78B1839}">
      <formula1>Menu_Interior_Type</formula1>
    </dataValidation>
    <dataValidation type="list" allowBlank="1" showInputMessage="1" showErrorMessage="1" sqref="E14:E15" xr:uid="{2724D272-7309-C24D-9999-203737E516DD}">
      <formula1>Menu_Illustration_Type</formula1>
    </dataValidation>
    <dataValidation type="list" allowBlank="1" showInputMessage="1" showErrorMessage="1" sqref="E20:E22 C39:C40" xr:uid="{8783E41F-DB42-EF4F-807B-9DDEE87D9516}">
      <formula1>Menu_Production_Rate</formula1>
    </dataValidation>
    <dataValidation type="list" allowBlank="1" showInputMessage="1" showErrorMessage="1" sqref="C33:C37" xr:uid="{C7537DF3-5562-A649-A2E1-866534E2F69A}">
      <formula1>Menu_Additional_Interior_Time</formula1>
    </dataValidation>
  </dataValidations>
  <pageMargins left="0.75" right="0.75" top="1" bottom="1" header="0.5" footer="0.5"/>
  <pageSetup paperSize="297" scale="79" orientation="landscape" horizontalDpi="4294967292" verticalDpi="4294967292"/>
  <headerFooter>
    <oddHeader>&amp;CGrC 403 - Lab Final&amp;RNAME HERE</oddHeader>
  </headerFooter>
  <colBreaks count="1" manualBreakCount="1">
    <brk id="7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A3AB74EB-2965-AD4D-8F6F-0819AB16B6B7}">
            <xm:f>NOT(ISERROR(SEARCH("--",C11)))</xm:f>
            <xm:f>"--"</xm:f>
            <x14:dxf>
              <font>
                <u val="none"/>
                <color theme="0"/>
              </font>
              <fill>
                <patternFill>
                  <bgColor rgb="FFFF000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2" stopIfTrue="1" operator="containsText" id="{E4120FC6-480B-9D44-9899-790C91ED412A}">
            <xm:f>NOT(ISERROR(SEARCH("--",C16)))</xm:f>
            <xm:f>"--"</xm:f>
            <x14:dxf>
              <font>
                <u val="none"/>
                <color theme="0"/>
              </font>
              <fill>
                <patternFill>
                  <bgColor rgb="FFFF0000"/>
                </patternFill>
              </fill>
            </x14:dxf>
          </x14:cfRule>
          <xm:sqref>C25 C16:C22 C33:C40</xm:sqref>
        </x14:conditionalFormatting>
      </x14:conditionalFormattings>
    </ex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zoomScaleNormal="100" workbookViewId="0">
      <selection activeCell="N12" sqref="A1:N12"/>
    </sheetView>
  </sheetViews>
  <sheetFormatPr baseColWidth="10" defaultColWidth="11" defaultRowHeight="13"/>
  <cols>
    <col min="1" max="1" width="33.6640625" customWidth="1"/>
    <col min="2" max="2" width="23.33203125" bestFit="1" customWidth="1"/>
    <col min="3" max="3" width="23" bestFit="1" customWidth="1"/>
    <col min="4" max="4" width="21.5" bestFit="1" customWidth="1"/>
    <col min="5" max="5" width="40.6640625" bestFit="1" customWidth="1"/>
    <col min="6" max="6" width="19.5" bestFit="1" customWidth="1"/>
    <col min="7" max="7" width="32.33203125" bestFit="1" customWidth="1"/>
    <col min="8" max="8" width="32" bestFit="1" customWidth="1"/>
    <col min="9" max="9" width="30.33203125" bestFit="1" customWidth="1"/>
    <col min="10" max="10" width="23.6640625" bestFit="1" customWidth="1"/>
    <col min="11" max="11" width="25.1640625" bestFit="1" customWidth="1"/>
    <col min="12" max="12" width="24.83203125" bestFit="1" customWidth="1"/>
    <col min="13" max="13" width="23.33203125" bestFit="1" customWidth="1"/>
    <col min="14" max="14" width="16.33203125" bestFit="1" customWidth="1"/>
  </cols>
  <sheetData>
    <row r="1" spans="1:14">
      <c r="A1" s="21" t="s">
        <v>127</v>
      </c>
      <c r="B1" s="51" t="s">
        <v>37</v>
      </c>
      <c r="C1" s="51" t="s">
        <v>64</v>
      </c>
      <c r="D1" s="51" t="s">
        <v>65</v>
      </c>
      <c r="E1" s="75" t="s">
        <v>113</v>
      </c>
      <c r="F1" s="52" t="s">
        <v>66</v>
      </c>
      <c r="G1" s="51" t="s">
        <v>40</v>
      </c>
      <c r="H1" s="51" t="s">
        <v>67</v>
      </c>
      <c r="I1" s="51" t="s">
        <v>68</v>
      </c>
      <c r="J1" s="52" t="s">
        <v>69</v>
      </c>
      <c r="K1" s="76" t="s">
        <v>70</v>
      </c>
      <c r="L1" s="76" t="s">
        <v>42</v>
      </c>
      <c r="M1" s="76" t="s">
        <v>71</v>
      </c>
      <c r="N1" s="53" t="s">
        <v>72</v>
      </c>
    </row>
    <row r="2" spans="1:14">
      <c r="A2" s="44" t="s">
        <v>73</v>
      </c>
      <c r="B2" s="54">
        <v>26.3</v>
      </c>
      <c r="C2" s="54">
        <v>21.1</v>
      </c>
      <c r="D2" s="54">
        <v>15.8</v>
      </c>
      <c r="E2" s="74">
        <v>1.75</v>
      </c>
      <c r="F2" s="55">
        <v>95</v>
      </c>
      <c r="G2" s="54">
        <v>7.9</v>
      </c>
      <c r="H2" s="54">
        <v>5.5</v>
      </c>
      <c r="I2" s="54">
        <v>3.2</v>
      </c>
      <c r="J2" s="55">
        <v>95</v>
      </c>
      <c r="K2" s="54">
        <v>5.8</v>
      </c>
      <c r="L2" s="54">
        <v>3.8</v>
      </c>
      <c r="M2" s="54">
        <v>2</v>
      </c>
      <c r="N2" s="55">
        <v>105</v>
      </c>
    </row>
    <row r="3" spans="1:14">
      <c r="A3" s="44" t="s">
        <v>74</v>
      </c>
      <c r="B3" s="54">
        <v>21.1</v>
      </c>
      <c r="C3" s="54">
        <v>18.399999999999999</v>
      </c>
      <c r="D3" s="54">
        <v>15.8</v>
      </c>
      <c r="E3" s="74">
        <v>1.2</v>
      </c>
      <c r="F3" s="55">
        <v>95</v>
      </c>
      <c r="G3" s="54">
        <v>10.5</v>
      </c>
      <c r="H3" s="54">
        <v>9.1999999999999993</v>
      </c>
      <c r="I3" s="54">
        <v>7.9</v>
      </c>
      <c r="J3" s="55">
        <v>95</v>
      </c>
      <c r="K3" s="54">
        <v>9.6</v>
      </c>
      <c r="L3" s="54">
        <v>5.8</v>
      </c>
      <c r="M3" s="54">
        <v>2</v>
      </c>
      <c r="N3" s="55">
        <v>105</v>
      </c>
    </row>
    <row r="4" spans="1:14">
      <c r="A4" s="44" t="s">
        <v>75</v>
      </c>
      <c r="B4" s="54">
        <v>26.3</v>
      </c>
      <c r="C4" s="54">
        <v>18.399999999999999</v>
      </c>
      <c r="D4" s="54">
        <v>10.5</v>
      </c>
      <c r="E4" s="74">
        <v>0.2</v>
      </c>
      <c r="F4" s="55">
        <v>95</v>
      </c>
      <c r="G4" s="54">
        <v>5.3</v>
      </c>
      <c r="H4" s="54">
        <v>3.8</v>
      </c>
      <c r="I4" s="54">
        <v>2.4</v>
      </c>
      <c r="J4" s="55">
        <v>95</v>
      </c>
      <c r="K4" s="54">
        <v>9.6</v>
      </c>
      <c r="L4" s="54">
        <v>5.8</v>
      </c>
      <c r="M4" s="54">
        <v>2</v>
      </c>
      <c r="N4" s="55">
        <v>105</v>
      </c>
    </row>
    <row r="5" spans="1:14">
      <c r="A5" s="44" t="s">
        <v>76</v>
      </c>
      <c r="B5" s="54">
        <v>26.3</v>
      </c>
      <c r="C5" s="54">
        <v>18.399999999999999</v>
      </c>
      <c r="D5" s="54">
        <v>10.5</v>
      </c>
      <c r="E5" s="74">
        <v>0.15</v>
      </c>
      <c r="F5" s="55">
        <v>95</v>
      </c>
      <c r="G5" s="54">
        <v>5.3</v>
      </c>
      <c r="H5" s="54">
        <v>3.4</v>
      </c>
      <c r="I5" s="54">
        <v>1.6</v>
      </c>
      <c r="J5" s="55">
        <v>95</v>
      </c>
      <c r="K5" s="54">
        <v>14.2</v>
      </c>
      <c r="L5" s="54">
        <v>9</v>
      </c>
      <c r="M5" s="54">
        <v>3.8</v>
      </c>
      <c r="N5" s="55">
        <v>105</v>
      </c>
    </row>
    <row r="6" spans="1:14">
      <c r="A6" s="44" t="s">
        <v>77</v>
      </c>
      <c r="B6" s="54">
        <v>26.3</v>
      </c>
      <c r="C6" s="54">
        <v>18.399999999999999</v>
      </c>
      <c r="D6" s="54">
        <v>10.5</v>
      </c>
      <c r="E6" s="74">
        <v>0.25</v>
      </c>
      <c r="F6" s="55">
        <v>95</v>
      </c>
      <c r="G6" s="54">
        <v>5.3</v>
      </c>
      <c r="H6" s="54">
        <v>3.4</v>
      </c>
      <c r="I6" s="54">
        <v>1.6</v>
      </c>
      <c r="J6" s="55">
        <v>95</v>
      </c>
      <c r="K6" s="54">
        <v>7.6</v>
      </c>
      <c r="L6" s="54">
        <v>4.8</v>
      </c>
      <c r="M6" s="54">
        <v>2</v>
      </c>
      <c r="N6" s="55">
        <v>105</v>
      </c>
    </row>
    <row r="7" spans="1:14">
      <c r="A7" s="21" t="s">
        <v>78</v>
      </c>
      <c r="B7" s="56"/>
      <c r="C7" s="26"/>
      <c r="D7" s="56"/>
      <c r="E7" s="74"/>
      <c r="F7" s="55"/>
      <c r="G7" s="56"/>
      <c r="H7" s="26"/>
      <c r="I7" s="56"/>
      <c r="J7" s="55"/>
      <c r="K7" s="54"/>
      <c r="L7" s="54"/>
      <c r="M7" s="54"/>
      <c r="N7" s="55"/>
    </row>
    <row r="8" spans="1:14">
      <c r="A8" s="44" t="s">
        <v>36</v>
      </c>
      <c r="B8" s="54">
        <v>32.9</v>
      </c>
      <c r="C8" s="54">
        <v>22.4</v>
      </c>
      <c r="D8" s="54">
        <v>11.8</v>
      </c>
      <c r="E8" s="74">
        <v>1.25</v>
      </c>
      <c r="F8" s="55">
        <v>85</v>
      </c>
      <c r="G8" s="54">
        <v>8.8000000000000007</v>
      </c>
      <c r="H8" s="54">
        <v>5.9</v>
      </c>
      <c r="I8" s="54">
        <v>2.9</v>
      </c>
      <c r="J8" s="55">
        <v>85</v>
      </c>
      <c r="K8" s="54">
        <v>6.4</v>
      </c>
      <c r="L8" s="54">
        <v>4.2</v>
      </c>
      <c r="M8" s="54">
        <v>2.2000000000000002</v>
      </c>
      <c r="N8" s="55">
        <v>95</v>
      </c>
    </row>
    <row r="9" spans="1:14">
      <c r="A9" s="44" t="s">
        <v>79</v>
      </c>
      <c r="B9" s="54">
        <v>29.4</v>
      </c>
      <c r="C9" s="54">
        <v>21.8</v>
      </c>
      <c r="D9" s="54">
        <v>14.1</v>
      </c>
      <c r="E9" s="74">
        <v>1</v>
      </c>
      <c r="F9" s="55">
        <v>85</v>
      </c>
      <c r="G9" s="54">
        <v>8.8000000000000007</v>
      </c>
      <c r="H9" s="54">
        <v>6.2</v>
      </c>
      <c r="I9" s="54">
        <v>3.5</v>
      </c>
      <c r="J9" s="55">
        <v>85</v>
      </c>
      <c r="K9" s="54">
        <v>10.6</v>
      </c>
      <c r="L9" s="54">
        <v>6.4</v>
      </c>
      <c r="M9" s="54">
        <v>2.2000000000000002</v>
      </c>
      <c r="N9" s="55">
        <v>95</v>
      </c>
    </row>
    <row r="10" spans="1:14">
      <c r="A10" s="44" t="s">
        <v>80</v>
      </c>
      <c r="B10" s="54">
        <v>29.4</v>
      </c>
      <c r="C10" s="54">
        <v>20.3</v>
      </c>
      <c r="D10" s="54">
        <v>11.2</v>
      </c>
      <c r="E10" s="74">
        <v>1</v>
      </c>
      <c r="F10" s="55">
        <v>85</v>
      </c>
      <c r="G10" s="54">
        <v>8.8000000000000007</v>
      </c>
      <c r="H10" s="54">
        <v>5.6</v>
      </c>
      <c r="I10" s="54">
        <v>2.4</v>
      </c>
      <c r="J10" s="55">
        <v>85</v>
      </c>
      <c r="K10" s="54">
        <v>10.6</v>
      </c>
      <c r="L10" s="54">
        <v>6.4</v>
      </c>
      <c r="M10" s="54">
        <v>2.2000000000000002</v>
      </c>
      <c r="N10" s="55">
        <v>95</v>
      </c>
    </row>
    <row r="11" spans="1:14">
      <c r="A11" s="44" t="s">
        <v>81</v>
      </c>
      <c r="B11" s="54">
        <v>29.4</v>
      </c>
      <c r="C11" s="57">
        <v>19</v>
      </c>
      <c r="D11" s="54">
        <v>8.5</v>
      </c>
      <c r="E11" s="74">
        <v>0.15</v>
      </c>
      <c r="F11" s="55">
        <v>85</v>
      </c>
      <c r="G11" s="54">
        <v>5.9</v>
      </c>
      <c r="H11" s="54">
        <v>4.3</v>
      </c>
      <c r="I11" s="54">
        <v>2.6</v>
      </c>
      <c r="J11" s="55">
        <v>85</v>
      </c>
      <c r="K11" s="54">
        <v>15.8</v>
      </c>
      <c r="L11" s="54">
        <v>10</v>
      </c>
      <c r="M11" s="54">
        <v>4.2</v>
      </c>
      <c r="N11" s="55">
        <v>95</v>
      </c>
    </row>
    <row r="12" spans="1:14">
      <c r="A12" s="44" t="s">
        <v>82</v>
      </c>
      <c r="B12" s="54">
        <v>14.1</v>
      </c>
      <c r="C12" s="54">
        <v>11.8</v>
      </c>
      <c r="D12" s="54">
        <v>9.4</v>
      </c>
      <c r="E12" s="74">
        <v>0.5</v>
      </c>
      <c r="F12" s="55">
        <v>85</v>
      </c>
      <c r="G12" s="54">
        <v>4.7</v>
      </c>
      <c r="H12" s="54">
        <v>3.5</v>
      </c>
      <c r="I12" s="54">
        <v>2.4</v>
      </c>
      <c r="J12" s="55">
        <v>85</v>
      </c>
      <c r="K12" s="54">
        <v>8.4</v>
      </c>
      <c r="L12" s="54">
        <v>5.2</v>
      </c>
      <c r="M12" s="54">
        <v>2.2000000000000002</v>
      </c>
      <c r="N12" s="55">
        <v>95</v>
      </c>
    </row>
    <row r="13" spans="1:14">
      <c r="B13" s="80"/>
      <c r="C13" s="80"/>
      <c r="D13" s="80"/>
      <c r="F13" s="58"/>
      <c r="G13" s="4"/>
      <c r="H13" s="4"/>
      <c r="I13" s="4"/>
      <c r="J13" s="4"/>
      <c r="K13" s="2"/>
      <c r="L13" s="2"/>
    </row>
    <row r="14" spans="1:14">
      <c r="F14" s="58"/>
    </row>
    <row r="15" spans="1:14">
      <c r="A15" s="21" t="s">
        <v>83</v>
      </c>
      <c r="B15" s="75" t="s">
        <v>84</v>
      </c>
      <c r="F15" s="58"/>
    </row>
    <row r="16" spans="1:14">
      <c r="A16" s="44" t="s">
        <v>85</v>
      </c>
      <c r="B16" s="74">
        <v>1</v>
      </c>
      <c r="F16" s="58"/>
    </row>
    <row r="17" spans="1:6">
      <c r="A17" s="44" t="s">
        <v>86</v>
      </c>
      <c r="B17" s="74">
        <v>0.75</v>
      </c>
      <c r="F17" s="58"/>
    </row>
    <row r="18" spans="1:6">
      <c r="A18" s="44" t="s">
        <v>87</v>
      </c>
      <c r="B18" s="74">
        <v>0.75</v>
      </c>
      <c r="F18" s="58"/>
    </row>
    <row r="19" spans="1:6">
      <c r="A19" s="44" t="s">
        <v>88</v>
      </c>
      <c r="B19" s="74">
        <v>1.75</v>
      </c>
      <c r="F19" s="58"/>
    </row>
  </sheetData>
  <mergeCells count="1">
    <mergeCell ref="B13:D13"/>
  </mergeCells>
  <phoneticPr fontId="5" type="noConversion"/>
  <pageMargins left="0.75" right="0.75" top="1" bottom="1" header="0.5" footer="0.5"/>
  <pageSetup orientation="landscape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5"/>
  <sheetViews>
    <sheetView topLeftCell="L1" workbookViewId="0">
      <selection sqref="A1:V6"/>
    </sheetView>
  </sheetViews>
  <sheetFormatPr baseColWidth="10" defaultColWidth="11" defaultRowHeight="13"/>
  <cols>
    <col min="1" max="1" width="30.6640625" customWidth="1"/>
    <col min="2" max="4" width="22.33203125" customWidth="1"/>
    <col min="5" max="5" width="24.1640625" customWidth="1"/>
    <col min="6" max="6" width="25.1640625" customWidth="1"/>
    <col min="7" max="7" width="19.6640625" customWidth="1"/>
    <col min="8" max="19" width="24.5" customWidth="1"/>
  </cols>
  <sheetData>
    <row r="1" spans="1:22" ht="56">
      <c r="A1" s="20"/>
      <c r="B1" s="59" t="s">
        <v>89</v>
      </c>
      <c r="C1" s="59" t="s">
        <v>53</v>
      </c>
      <c r="D1" s="59" t="s">
        <v>90</v>
      </c>
      <c r="E1" s="60" t="s">
        <v>32</v>
      </c>
      <c r="F1" s="59" t="s">
        <v>91</v>
      </c>
      <c r="G1" s="59" t="s">
        <v>92</v>
      </c>
      <c r="H1" s="59" t="s">
        <v>93</v>
      </c>
      <c r="I1" s="59" t="s">
        <v>94</v>
      </c>
      <c r="J1" s="59" t="s">
        <v>95</v>
      </c>
      <c r="K1" s="59" t="s">
        <v>96</v>
      </c>
      <c r="L1" s="59" t="s">
        <v>97</v>
      </c>
      <c r="M1" s="59" t="s">
        <v>98</v>
      </c>
      <c r="N1" s="59" t="s">
        <v>99</v>
      </c>
      <c r="O1" s="59" t="s">
        <v>100</v>
      </c>
      <c r="P1" s="59" t="s">
        <v>101</v>
      </c>
      <c r="Q1" s="59" t="s">
        <v>55</v>
      </c>
      <c r="R1" s="20" t="s">
        <v>32</v>
      </c>
      <c r="S1" s="59" t="s">
        <v>102</v>
      </c>
      <c r="T1" s="59" t="s">
        <v>58</v>
      </c>
      <c r="U1" s="61" t="s">
        <v>103</v>
      </c>
      <c r="V1" s="20" t="s">
        <v>32</v>
      </c>
    </row>
    <row r="2" spans="1:22">
      <c r="A2" s="44" t="s">
        <v>52</v>
      </c>
      <c r="B2" s="57">
        <v>30</v>
      </c>
      <c r="C2" s="57">
        <v>18.5</v>
      </c>
      <c r="D2" s="57">
        <v>7</v>
      </c>
      <c r="E2" s="62">
        <v>100</v>
      </c>
      <c r="F2" s="57">
        <v>23.5</v>
      </c>
      <c r="G2" s="57">
        <v>20.6</v>
      </c>
      <c r="H2" s="57">
        <v>17.600000000000001</v>
      </c>
      <c r="I2" s="57">
        <v>17.600000000000001</v>
      </c>
      <c r="J2" s="57">
        <v>14.7</v>
      </c>
      <c r="K2" s="57">
        <v>11.8</v>
      </c>
      <c r="L2" s="57">
        <v>11.8</v>
      </c>
      <c r="M2" s="57">
        <v>10.3</v>
      </c>
      <c r="N2" s="57">
        <v>8.8000000000000007</v>
      </c>
      <c r="O2" s="57">
        <v>7.6</v>
      </c>
      <c r="P2" s="57">
        <v>6.8</v>
      </c>
      <c r="Q2" s="57">
        <v>5.9</v>
      </c>
      <c r="R2" s="55">
        <v>85</v>
      </c>
      <c r="S2" s="57">
        <v>0.4</v>
      </c>
      <c r="T2" s="57">
        <v>0.3</v>
      </c>
      <c r="U2" s="57">
        <v>0.2</v>
      </c>
      <c r="V2" s="55">
        <v>65</v>
      </c>
    </row>
    <row r="3" spans="1:22">
      <c r="A3" s="44" t="s">
        <v>104</v>
      </c>
      <c r="B3" s="57">
        <v>30</v>
      </c>
      <c r="C3" s="57">
        <v>18.5</v>
      </c>
      <c r="D3" s="57">
        <v>7</v>
      </c>
      <c r="E3" s="62">
        <v>100</v>
      </c>
      <c r="F3" s="57">
        <v>23.5</v>
      </c>
      <c r="G3" s="57">
        <v>20.6</v>
      </c>
      <c r="H3" s="57">
        <v>17.600000000000001</v>
      </c>
      <c r="I3" s="57">
        <v>17.600000000000001</v>
      </c>
      <c r="J3" s="57">
        <v>14.7</v>
      </c>
      <c r="K3" s="57">
        <v>11.8</v>
      </c>
      <c r="L3" s="57">
        <v>11.8</v>
      </c>
      <c r="M3" s="57">
        <v>10.3</v>
      </c>
      <c r="N3" s="57">
        <v>8.8000000000000007</v>
      </c>
      <c r="O3" s="57">
        <v>7.6</v>
      </c>
      <c r="P3" s="57">
        <v>6.8</v>
      </c>
      <c r="Q3" s="57">
        <v>5.9</v>
      </c>
      <c r="R3" s="55">
        <v>85</v>
      </c>
      <c r="S3" s="57">
        <v>0.4</v>
      </c>
      <c r="T3" s="57">
        <v>0.3</v>
      </c>
      <c r="U3" s="57">
        <v>0.2</v>
      </c>
      <c r="V3" s="55">
        <v>65</v>
      </c>
    </row>
    <row r="4" spans="1:22">
      <c r="A4" s="44" t="s">
        <v>105</v>
      </c>
      <c r="B4" s="57">
        <v>25</v>
      </c>
      <c r="C4" s="57">
        <v>16</v>
      </c>
      <c r="D4" s="57">
        <v>7</v>
      </c>
      <c r="E4" s="62">
        <v>100</v>
      </c>
      <c r="F4" s="57">
        <v>23.5</v>
      </c>
      <c r="G4" s="57">
        <v>20.6</v>
      </c>
      <c r="H4" s="57">
        <v>17.600000000000001</v>
      </c>
      <c r="I4" s="57">
        <v>17.600000000000001</v>
      </c>
      <c r="J4" s="57">
        <v>14.7</v>
      </c>
      <c r="K4" s="57">
        <v>11.8</v>
      </c>
      <c r="L4" s="57">
        <v>11.8</v>
      </c>
      <c r="M4" s="57">
        <v>10.3</v>
      </c>
      <c r="N4" s="57">
        <v>8.8000000000000007</v>
      </c>
      <c r="O4" s="57">
        <v>7.6</v>
      </c>
      <c r="P4" s="57">
        <v>6.8</v>
      </c>
      <c r="Q4" s="57">
        <v>5.9</v>
      </c>
      <c r="R4" s="55">
        <v>85</v>
      </c>
      <c r="S4" s="57">
        <v>0.3</v>
      </c>
      <c r="T4" s="57">
        <v>0.2</v>
      </c>
      <c r="U4" s="57">
        <v>0.2</v>
      </c>
      <c r="V4" s="55">
        <v>65</v>
      </c>
    </row>
    <row r="5" spans="1:22">
      <c r="A5" s="44" t="s">
        <v>106</v>
      </c>
      <c r="B5" s="57">
        <v>50</v>
      </c>
      <c r="C5" s="57">
        <v>31</v>
      </c>
      <c r="D5" s="57">
        <v>12</v>
      </c>
      <c r="E5" s="62">
        <v>100</v>
      </c>
      <c r="F5" s="57">
        <v>21.2</v>
      </c>
      <c r="G5" s="57">
        <v>17.600000000000001</v>
      </c>
      <c r="H5" s="57">
        <v>14.1</v>
      </c>
      <c r="I5" s="57">
        <v>14.1</v>
      </c>
      <c r="J5" s="57">
        <v>12.9</v>
      </c>
      <c r="K5" s="57">
        <v>11.8</v>
      </c>
      <c r="L5" s="57">
        <v>10</v>
      </c>
      <c r="M5" s="57">
        <v>8.5</v>
      </c>
      <c r="N5" s="57">
        <v>7.1</v>
      </c>
      <c r="O5" s="57">
        <v>5.9</v>
      </c>
      <c r="P5" s="57">
        <v>5</v>
      </c>
      <c r="Q5" s="57">
        <v>4.0999999999999996</v>
      </c>
      <c r="R5" s="55">
        <v>85</v>
      </c>
      <c r="S5" s="57">
        <v>0.6</v>
      </c>
      <c r="T5" s="57">
        <v>0.4</v>
      </c>
      <c r="U5" s="57">
        <v>0.2</v>
      </c>
      <c r="V5" s="55">
        <v>65</v>
      </c>
    </row>
    <row r="6" spans="1:22">
      <c r="A6" s="44" t="s">
        <v>107</v>
      </c>
      <c r="B6" s="57">
        <v>25</v>
      </c>
      <c r="C6" s="57">
        <v>15.5</v>
      </c>
      <c r="D6" s="57">
        <v>6</v>
      </c>
      <c r="E6" s="62">
        <v>100</v>
      </c>
      <c r="F6" s="57">
        <v>27.1</v>
      </c>
      <c r="G6" s="57">
        <v>22.4</v>
      </c>
      <c r="H6" s="57">
        <v>17.600000000000001</v>
      </c>
      <c r="I6" s="57">
        <v>23.5</v>
      </c>
      <c r="J6" s="57">
        <v>17.600000000000001</v>
      </c>
      <c r="K6" s="57">
        <v>11.8</v>
      </c>
      <c r="L6" s="57">
        <v>14.1</v>
      </c>
      <c r="M6" s="57">
        <v>10</v>
      </c>
      <c r="N6" s="57">
        <v>5.9</v>
      </c>
      <c r="O6" s="57">
        <v>8.8000000000000007</v>
      </c>
      <c r="P6" s="57">
        <v>6.8</v>
      </c>
      <c r="Q6" s="57">
        <v>4.7</v>
      </c>
      <c r="R6" s="55">
        <v>85</v>
      </c>
      <c r="S6" s="57">
        <v>0.3</v>
      </c>
      <c r="T6" s="57">
        <v>0.2</v>
      </c>
      <c r="U6" s="57">
        <v>0.2</v>
      </c>
      <c r="V6" s="55">
        <v>65</v>
      </c>
    </row>
    <row r="7" spans="1:22">
      <c r="A7" s="63"/>
      <c r="B7" s="4"/>
      <c r="C7" s="4"/>
      <c r="D7" s="4"/>
      <c r="E7" s="4"/>
    </row>
    <row r="8" spans="1:22">
      <c r="E8" s="4"/>
    </row>
    <row r="9" spans="1:22" s="3" customFormat="1">
      <c r="A9" s="21" t="s">
        <v>108</v>
      </c>
      <c r="B9" s="21" t="s">
        <v>109</v>
      </c>
      <c r="C9" s="21" t="s">
        <v>110</v>
      </c>
      <c r="D9" s="21" t="s">
        <v>111</v>
      </c>
      <c r="E9" s="52" t="s">
        <v>32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</row>
    <row r="10" spans="1:22">
      <c r="A10" s="44" t="s">
        <v>59</v>
      </c>
      <c r="B10" s="65">
        <v>0.6</v>
      </c>
      <c r="C10" s="65">
        <v>0.6</v>
      </c>
      <c r="D10" s="65">
        <v>0.5</v>
      </c>
      <c r="E10" s="55">
        <v>95</v>
      </c>
    </row>
    <row r="11" spans="1:22">
      <c r="A11" s="44" t="s">
        <v>60</v>
      </c>
      <c r="B11" s="65">
        <v>12.6</v>
      </c>
      <c r="C11" s="65">
        <v>10.3</v>
      </c>
      <c r="D11" s="65">
        <v>7.9</v>
      </c>
      <c r="E11" s="55">
        <v>95</v>
      </c>
    </row>
    <row r="12" spans="1:22">
      <c r="E12" s="4"/>
    </row>
    <row r="13" spans="1:22">
      <c r="E13" s="4"/>
    </row>
    <row r="14" spans="1:22">
      <c r="E14" s="4"/>
    </row>
    <row r="15" spans="1:22">
      <c r="E15" s="4"/>
    </row>
  </sheetData>
  <phoneticPr fontId="5" type="noConversion"/>
  <pageMargins left="0.75" right="0.75" top="1" bottom="1" header="0.5" footer="0.5"/>
  <pageSetup orientation="landscape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5"/>
  <sheetViews>
    <sheetView workbookViewId="0">
      <selection sqref="A1:B12"/>
    </sheetView>
  </sheetViews>
  <sheetFormatPr baseColWidth="10" defaultColWidth="11" defaultRowHeight="13"/>
  <cols>
    <col min="1" max="1" width="21.83203125" customWidth="1"/>
  </cols>
  <sheetData>
    <row r="1" spans="1:5">
      <c r="A1" s="5" t="s">
        <v>0</v>
      </c>
      <c r="B1" s="6"/>
    </row>
    <row r="2" spans="1:5">
      <c r="A2" s="6" t="s">
        <v>17</v>
      </c>
      <c r="B2" s="6">
        <v>40</v>
      </c>
    </row>
    <row r="3" spans="1:5">
      <c r="A3" s="6" t="s">
        <v>18</v>
      </c>
      <c r="B3" s="6">
        <v>50</v>
      </c>
    </row>
    <row r="4" spans="1:5">
      <c r="A4" s="6" t="s">
        <v>19</v>
      </c>
      <c r="B4" s="6">
        <v>75</v>
      </c>
    </row>
    <row r="5" spans="1:5">
      <c r="A5" s="6" t="s">
        <v>20</v>
      </c>
      <c r="B5" s="6">
        <v>64</v>
      </c>
    </row>
    <row r="6" spans="1:5">
      <c r="A6" s="6" t="s">
        <v>21</v>
      </c>
      <c r="B6" s="6">
        <v>35</v>
      </c>
    </row>
    <row r="7" spans="1:5">
      <c r="A7" s="6" t="s">
        <v>22</v>
      </c>
      <c r="B7" s="6">
        <v>50</v>
      </c>
    </row>
    <row r="8" spans="1:5">
      <c r="A8" s="6" t="s">
        <v>1</v>
      </c>
      <c r="B8" s="6">
        <v>50</v>
      </c>
    </row>
    <row r="9" spans="1:5">
      <c r="A9" s="6" t="s">
        <v>2</v>
      </c>
      <c r="B9" s="6">
        <v>50</v>
      </c>
    </row>
    <row r="10" spans="1:5">
      <c r="A10" s="6" t="s">
        <v>3</v>
      </c>
      <c r="B10" s="6">
        <v>60</v>
      </c>
    </row>
    <row r="11" spans="1:5">
      <c r="A11" s="6" t="s">
        <v>4</v>
      </c>
      <c r="B11" s="6">
        <v>75</v>
      </c>
    </row>
    <row r="12" spans="1:5">
      <c r="A12" s="6" t="s">
        <v>5</v>
      </c>
      <c r="B12" s="6">
        <v>60</v>
      </c>
    </row>
    <row r="14" spans="1:5">
      <c r="A14" s="81" t="s">
        <v>6</v>
      </c>
      <c r="B14" s="81"/>
      <c r="C14" s="81"/>
      <c r="D14" s="81"/>
      <c r="E14" s="81"/>
    </row>
    <row r="15" spans="1:5">
      <c r="A15" s="81"/>
      <c r="B15" s="81"/>
      <c r="C15" s="81"/>
      <c r="D15" s="81"/>
      <c r="E15" s="81"/>
    </row>
  </sheetData>
  <mergeCells count="1">
    <mergeCell ref="A14:E15"/>
  </mergeCells>
  <phoneticPr fontId="5" type="noConversion"/>
  <pageMargins left="0.75" right="0.75" top="1" bottom="1" header="0.5" footer="0.5"/>
  <pageSetup paperSize="297"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workbookViewId="0">
      <selection activeCell="B1" sqref="B1:E1"/>
    </sheetView>
  </sheetViews>
  <sheetFormatPr baseColWidth="10" defaultColWidth="11" defaultRowHeight="13"/>
  <cols>
    <col min="1" max="1" width="15.5" style="3" customWidth="1"/>
    <col min="2" max="6" width="24.6640625" customWidth="1"/>
  </cols>
  <sheetData>
    <row r="1" spans="1:5" s="1" customFormat="1">
      <c r="A1" s="7"/>
      <c r="B1" s="5" t="s">
        <v>8</v>
      </c>
      <c r="C1" s="5" t="s">
        <v>7</v>
      </c>
      <c r="D1" s="5" t="s">
        <v>16</v>
      </c>
      <c r="E1" s="5" t="s">
        <v>9</v>
      </c>
    </row>
    <row r="2" spans="1:5">
      <c r="A2" s="7" t="s">
        <v>23</v>
      </c>
      <c r="B2" s="8">
        <v>200</v>
      </c>
      <c r="C2" s="8">
        <f>AVERAGE(B2,E2)*1.25</f>
        <v>162.5</v>
      </c>
      <c r="D2" s="8">
        <f>AVERAGE(B2,E2)*0.75</f>
        <v>97.5</v>
      </c>
      <c r="E2" s="8">
        <v>60</v>
      </c>
    </row>
    <row r="3" spans="1:5">
      <c r="A3" s="7" t="s">
        <v>24</v>
      </c>
      <c r="B3" s="8">
        <v>250</v>
      </c>
      <c r="C3" s="8">
        <f t="shared" ref="C3:C4" si="0">AVERAGE(B3,E3)*1.25</f>
        <v>196.875</v>
      </c>
      <c r="D3" s="8">
        <f t="shared" ref="D3:D4" si="1">AVERAGE(B3,E3)*0.75</f>
        <v>118.125</v>
      </c>
      <c r="E3" s="8">
        <v>65</v>
      </c>
    </row>
    <row r="4" spans="1:5">
      <c r="A4" s="7" t="s">
        <v>25</v>
      </c>
      <c r="B4" s="8">
        <v>150</v>
      </c>
      <c r="C4" s="8">
        <f t="shared" si="0"/>
        <v>131.25</v>
      </c>
      <c r="D4" s="8">
        <f t="shared" si="1"/>
        <v>78.75</v>
      </c>
      <c r="E4" s="8">
        <v>60</v>
      </c>
    </row>
  </sheetData>
  <phoneticPr fontId="5" type="noConversion"/>
  <pageMargins left="0.75" right="0.75" top="1" bottom="1" header="0.5" footer="0.5"/>
  <pageSetup orientation="landscape" horizontalDpi="0" verticalDpi="0"/>
  <colBreaks count="1" manualBreakCount="1">
    <brk id="5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15</vt:i4>
      </vt:variant>
    </vt:vector>
  </HeadingPairs>
  <TitlesOfParts>
    <vt:vector size="20" baseType="lpstr">
      <vt:lpstr>Book Design Estimating</vt:lpstr>
      <vt:lpstr>Cover Design Table</vt:lpstr>
      <vt:lpstr>Interior Design Table</vt:lpstr>
      <vt:lpstr>Designer Hourly Rates</vt:lpstr>
      <vt:lpstr>Production Hourly Rate</vt:lpstr>
      <vt:lpstr>Lookup_Array_Cover</vt:lpstr>
      <vt:lpstr>Menu_Additional_Interior_Time</vt:lpstr>
      <vt:lpstr>Menu_Additional_Time</vt:lpstr>
      <vt:lpstr>Menu_Cover_Aditional_Concept</vt:lpstr>
      <vt:lpstr>Menu_Cover_Initial_Concept</vt:lpstr>
      <vt:lpstr>Menu_Cover_Type</vt:lpstr>
      <vt:lpstr>Menu_Freelance_Rate_Type</vt:lpstr>
      <vt:lpstr>Menu_Illustration_Type</vt:lpstr>
      <vt:lpstr>Menu_Intelectual</vt:lpstr>
      <vt:lpstr>Menu_Interior_Type</vt:lpstr>
      <vt:lpstr>Menu_Production_Rate</vt:lpstr>
      <vt:lpstr>Table_Array_Cover</vt:lpstr>
      <vt:lpstr>Table_Array_Designer_Rates</vt:lpstr>
      <vt:lpstr>Table_Array_Interior</vt:lpstr>
      <vt:lpstr>Table_Array_Production_Rate</vt:lpstr>
    </vt:vector>
  </TitlesOfParts>
  <Company>Cal Poly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Keif</dc:creator>
  <cp:lastModifiedBy>Abigail Jane Fleishman</cp:lastModifiedBy>
  <cp:lastPrinted>2009-05-27T17:07:38Z</cp:lastPrinted>
  <dcterms:created xsi:type="dcterms:W3CDTF">2009-05-22T17:28:15Z</dcterms:created>
  <dcterms:modified xsi:type="dcterms:W3CDTF">2024-10-15T17:54:20Z</dcterms:modified>
</cp:coreProperties>
</file>